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6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23" i="1"/>
  <c r="J19" i="1"/>
  <c r="J17" i="1"/>
  <c r="I16" i="1"/>
  <c r="I14" i="1"/>
  <c r="I10" i="1"/>
  <c r="I4" i="1" l="1"/>
  <c r="I2" i="1"/>
  <c r="J18" i="1"/>
  <c r="I18" i="1"/>
  <c r="H18" i="1"/>
  <c r="H17" i="1"/>
  <c r="K18" i="1" l="1"/>
  <c r="K21" i="1" l="1"/>
  <c r="K3" i="1"/>
  <c r="H10" i="1" l="1"/>
  <c r="H3" i="1"/>
  <c r="H4" i="1"/>
  <c r="C25" i="1" l="1"/>
  <c r="J25" i="1"/>
  <c r="I25" i="1"/>
  <c r="G25" i="1"/>
  <c r="F25" i="1"/>
  <c r="E25" i="1"/>
  <c r="D25" i="1"/>
  <c r="K23" i="1"/>
  <c r="H23" i="1"/>
  <c r="K22" i="1"/>
  <c r="H22" i="1"/>
  <c r="H21" i="1"/>
  <c r="K20" i="1"/>
  <c r="H20" i="1"/>
  <c r="K19" i="1"/>
  <c r="H19" i="1"/>
  <c r="K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K9" i="1"/>
  <c r="H9" i="1"/>
  <c r="K8" i="1"/>
  <c r="H8" i="1"/>
  <c r="K7" i="1"/>
  <c r="H7" i="1"/>
  <c r="K6" i="1"/>
  <c r="H6" i="1"/>
  <c r="K5" i="1"/>
  <c r="H5" i="1"/>
  <c r="K4" i="1"/>
  <c r="K2" i="1"/>
  <c r="H2" i="1"/>
  <c r="K25" i="1" l="1"/>
  <c r="H25" i="1"/>
</calcChain>
</file>

<file path=xl/sharedStrings.xml><?xml version="1.0" encoding="utf-8"?>
<sst xmlns="http://schemas.openxmlformats.org/spreadsheetml/2006/main" count="94" uniqueCount="76">
  <si>
    <t>Département</t>
  </si>
  <si>
    <t>Bibliothèque</t>
  </si>
  <si>
    <t>Titres supprimés 
ou ne paraissant plus</t>
  </si>
  <si>
    <t>Abonnements français</t>
  </si>
  <si>
    <t>Abonnements étrangers</t>
  </si>
  <si>
    <t>Nb total</t>
  </si>
  <si>
    <t>Coût abonnements français</t>
  </si>
  <si>
    <t>Coût abonnements étrangers</t>
  </si>
  <si>
    <t>Coût total</t>
  </si>
  <si>
    <t>DEGSP</t>
  </si>
  <si>
    <t>Alinéa</t>
  </si>
  <si>
    <t>STS</t>
  </si>
  <si>
    <t>API</t>
  </si>
  <si>
    <t>LSHS</t>
  </si>
  <si>
    <t>Arts</t>
  </si>
  <si>
    <t>BCRC/ECPM</t>
  </si>
  <si>
    <t>Cardo</t>
  </si>
  <si>
    <t>CUEJ</t>
  </si>
  <si>
    <t>DRES</t>
  </si>
  <si>
    <t>Géographie</t>
  </si>
  <si>
    <t>GEOLOGIE</t>
  </si>
  <si>
    <t>Histoire</t>
  </si>
  <si>
    <t>IDT</t>
  </si>
  <si>
    <t>INSPE-COLMAR</t>
  </si>
  <si>
    <t>INSPE-STRAS</t>
  </si>
  <si>
    <t>IUT pharma</t>
  </si>
  <si>
    <t>MISHA</t>
  </si>
  <si>
    <t>PEGE</t>
  </si>
  <si>
    <t>Recherche juridique</t>
  </si>
  <si>
    <t>Sciences sociales</t>
  </si>
  <si>
    <t>LSHS/STS</t>
  </si>
  <si>
    <t>Studium</t>
  </si>
  <si>
    <t>Total SBU</t>
  </si>
  <si>
    <t>Santé</t>
  </si>
  <si>
    <t>Total abonnements 2022</t>
  </si>
  <si>
    <t>Nouveaux abonnements 2023</t>
  </si>
  <si>
    <t>Supressions</t>
  </si>
  <si>
    <t>Nouveaux abonnements</t>
  </si>
  <si>
    <t>Informations</t>
  </si>
  <si>
    <t>Revues hors-marché (prix inclus dans le coût total)</t>
  </si>
  <si>
    <t>EGYPTIAN ARCHAEOLOGY : BULLETIN OF THE EGYPT EXPLORATION SOCIETY (HORS MARCHE)</t>
  </si>
  <si>
    <t>Géographie &amp; cultures</t>
  </si>
  <si>
    <t>Bulletin de la cathédrale de Strasbourg</t>
  </si>
  <si>
    <t>Bilan du monde Economie et environnement</t>
  </si>
  <si>
    <t>Revues prises par Doc elec (prix non inclus dans le coût total</t>
  </si>
  <si>
    <r>
      <t xml:space="preserve">EUROPEAN RESPIRATORY JOURNAL +  JOURNAL OF MEDICAL GENETICS </t>
    </r>
    <r>
      <rPr>
        <sz val="10"/>
        <color rgb="FFFF0000"/>
        <rFont val="Arial"/>
        <family val="2"/>
      </rPr>
      <t>+ American journal of clinical nutrition</t>
    </r>
  </si>
  <si>
    <t xml:space="preserve">SCHWEIZERISCHES JAHRBUCH FUR   KIRCHENRECHT (annulé); </t>
  </si>
  <si>
    <t>Mots - Les langages du politique (Supprimé) ; Journalist das Medienmagazin (Supprimé) ;</t>
  </si>
  <si>
    <t>erreur en 2022 sur le nombre total de titres (121 et non pas 120, il manquait un abonnement étranger + 3 abonnements supprimés et non pas 4)</t>
  </si>
  <si>
    <t>Revue de jurisprudence commerciale</t>
  </si>
  <si>
    <t>Langues-Patio</t>
  </si>
  <si>
    <t>Langues Orientales-Portique</t>
  </si>
  <si>
    <t>REVUE RUSSE, TEMPURA MAGAZINE, HAARETZ, MING PAO, TURCICA</t>
  </si>
  <si>
    <t>Revue Penitentiaire et de Droit Penal(a cessé de paraitre) + Revue de jurisprudence commerciale (Supprimé car pris par la Docelec uniquement online [crédit attendu])</t>
  </si>
  <si>
    <t>ACUPUNCTURE ET MOXIBUSTION (cessé de paraître) + BULLETIN SCIENTIFIQUE DE L   ARAPI (supprimé) + JOURNAL DE MEDECINE LEGALE   DROIT MEDICAL (supprimé) + REVUE FRANCAISE D ACUPUNCTURE (supprimé) + EUROPEAN RESPIRATORY JOURNAL (commandé par Docelec) + JOURNAL OF MEDICAL GENETICS ( commandé par Docelec en 2023) + MEDICAL HISTORY (supprimé) + American journal of clinical nutrition (commandé par Docelec).</t>
  </si>
  <si>
    <t>CAHIERS DE L ORIENT (A cessé de paraître) + EUROPE INFOS - GERMAN ED (Supprimé, DISPO ONLINE ACCES LIBRE).</t>
  </si>
  <si>
    <t>HISTOIRE DE L ANTIQUITE A NOS   JOURS ACTUELLEMENT DOSSIERS D HISTOIRE  (a cessé de paraître)</t>
  </si>
  <si>
    <t>A PART ENTIERE (Supprimé) + BAREME LIAISONS SOCIALES (Supprimé) + FORMATION EMPLOI /FOR EUROPE/   /SURFACE MAIL (expiré) + PERSPECTIVES DE L EMPLOI DE L   OCDE (expiré) + RH &amp; M - RESSOURCES HUMAINES &amp;   MANAGEMENT (expiré).</t>
  </si>
  <si>
    <t xml:space="preserve">FORMATION EMPLOI (a cessé de paraître), </t>
  </si>
  <si>
    <t xml:space="preserve">INITIALES /FOR France (a cessé de paraître); </t>
  </si>
  <si>
    <t>DOCUMENTATION PHOTOGRAPHIQUE   DOSSIER (supprimé) + HORS CADRE-S (supprimé) + MIA EUROPO (ne paraît plus) + NOUVEL EDUCATEUR (supprimé).</t>
  </si>
  <si>
    <t>Erreur en 2022 sur le nombre total de titre (64 est non 63, il manquait un abonnement français : Bulletin : société academique du Bas-Rhin)</t>
  </si>
  <si>
    <t>BIBLIOTHEQUES - REVUE DE L   ASSOCIATION DES   BIBLIOTHECAIRES Français (cessé de paraître en 2022) + MEDICAL LETTER ON DRUGS AND   THERAPEUTICS - ED FRANCAISE   SUISSE - SWISS FRENCH ED (cessé de paraître)</t>
  </si>
  <si>
    <t>Suppression : BOLETIN AMERICANISTA (Hors marché, supprimé) + ENGLISH LANGUAGE &amp; LINGUISTICS (supprimé, pris pas la Doc elec) + REVISTA DE LITERATURA MEDIEVAL (Supprimé, dispo online accès libre) + REVISTA ESPANOLA DE   LINGUISTICA (supprimé, dispo online accès libre) + Revue Russe (passé dans les abonnements Portique)</t>
  </si>
  <si>
    <t>ENGLISH LANGUAGE &amp; LINGUISTICS   - ONLINE /ALL EXCEPT US   CANADA MEXICO JAPAN/ /FOR   INSTITUTIONS/ (Pris par Doc elec)
Boletin Americanista (Hors Marché, payé en 2023 pour 2022)</t>
  </si>
  <si>
    <t>CAESARODUNUM : BULLETIN DE L   INSTITUT DES ETUDES LATINES   PIGANIOL (supprimé pas de nouveau titre depuis 2018) + CAHIERS D ARCHEOLOGIE   SUBAQUATIQUE (supprimé) + DOCUMENTS D ARCHEOLOGIE   MERIDIONALE (expiré depuis 2021) + REVUE ARCHEOLOGIQUE DE L OUEST (expiré) + AEGYPTUS (supprimé) + COLLOQUIUM ANATOLICUM (hors marché, supprimé) + CRETA ANTICA (hors marché, supprimé) + FELIX RAVENNA (expiré en 2021) + HASBONLINE : HEFTE ZUR   ARCHAEOLOGIE DES   MITTELMEERRAUMES AUS BERN (expiré) + LEXIKON BYZANTINISCHE   GRAEZITAET (annulé) + TUBA-AR : TURKISH ACADEMY OF   SCIENCES JOURNAL OF   ARCHAEOLOGY (supprimé) + Tyche</t>
  </si>
  <si>
    <t xml:space="preserve">La tribune (Supprimé) + Industrial and corporate change (commandé par Docelec) + Wirtschaftswoche (Supprimé) ; </t>
  </si>
  <si>
    <t>Revue Foncière (Suspendue) + Antitrust law journal  (Supprimé) + California western international law journal (Supprimé) + Human rights law review (commandé par Docelec) + Revue hellenique de droit international (suspendue) ;</t>
  </si>
  <si>
    <t>ALBINEANA (Suspendu) + AVANT SCENE OPERA (expiré en 2022) + FILM Français (expiré en 2021) + SOCIETE DES AMIS DE MONTAIGNE   MEMBERSHIP (Supprimé en 2023 suite à une hausse de prix) + STAPS : REVUE DES SCIENCES ET   TECHNIQUES DES ACTIVITES   PHYSIQUES ET SPORTIVES (passé uniquement online, abonnement déjà existant sur cairn) + BILINGUALISM : LANGUAGE (passé sur le budget Doc elec) + FRENCH STUDIES (expiré en 2022) + JOURNAL OF THE INTERNATIONAL   NEUROPSYCHOLOGICAL SOCIETY (passé sur le budget Doc elec) + REVUE FRANCOPHONE DE CLINIQUE COMPORTEMENTALE &amp; COGNITIVE (passé sur le budget Doc elec)</t>
  </si>
  <si>
    <t>11 abonnements : 4 Fr et 7 ET pris en charche par EOST et ITES (le coût 4301,17)</t>
  </si>
  <si>
    <t>Erreur en 2022 sur le nombre total de titre (73 au lieu 72, il manquait un abonnement français : Educ Freinet)</t>
  </si>
  <si>
    <t xml:space="preserve"> Pris par Doc elec : INDUSTRIAL AND CORPORATE   CHANGE - ONLINE - SINGLE   SITE ACCESS /FOR EUROPE EXC   UK/ /FOR INSTITUTIONS/</t>
  </si>
  <si>
    <t xml:space="preserve">Pris par Doc elec : HUMAN RIGHTS LAW REVIEW </t>
  </si>
  <si>
    <t>Pris par Doc elec : BILINGUALISM : LANGUAGE &amp;   COGNITION + JOURNAL OF THE INTERNATIONAL   NEUROPSYCHOLOGICAL SOCIETY + REVUE FRANCOPHONE DE CLINIQUE   COMPORTEMENTALE &amp; COGNITIVE</t>
  </si>
  <si>
    <t>Hors marché : Pharmacopée européenne</t>
  </si>
  <si>
    <t>SOCIETES /REVUE DES SCIENCES   HUMAINES &amp; SOCIALES (expiré).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</si>
</sst>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€&quot;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/>
    <xf numFmtId="1" fontId="7" fillId="0" borderId="1" xfId="1" applyNumberFormat="1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165" fontId="5" fillId="0" borderId="1" xfId="0" applyNumberFormat="1" applyFont="1" applyFill="1" applyBorder="1"/>
    <xf numFmtId="165" fontId="8" fillId="0" borderId="1" xfId="0" applyNumberFormat="1" applyFont="1" applyFill="1" applyBorder="1"/>
    <xf numFmtId="0" fontId="6" fillId="2" borderId="1" xfId="1" applyFont="1" applyFill="1" applyBorder="1" applyAlignment="1" applyProtection="1">
      <alignment horizontal="left" wrapText="1"/>
    </xf>
    <xf numFmtId="0" fontId="6" fillId="2" borderId="1" xfId="1" applyFont="1" applyFill="1" applyBorder="1" applyAlignment="1" applyProtection="1">
      <alignment horizontal="left"/>
    </xf>
    <xf numFmtId="0" fontId="6" fillId="2" borderId="1" xfId="1" applyFont="1" applyFill="1" applyBorder="1" applyAlignment="1" applyProtection="1">
      <alignment horizontal="left" vertical="center"/>
    </xf>
    <xf numFmtId="0" fontId="4" fillId="0" borderId="0" xfId="0" applyFont="1" applyFill="1"/>
    <xf numFmtId="0" fontId="6" fillId="3" borderId="1" xfId="1" applyFont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/>
    <xf numFmtId="0" fontId="7" fillId="3" borderId="1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/>
    <xf numFmtId="0" fontId="4" fillId="0" borderId="1" xfId="0" applyFont="1" applyFill="1" applyBorder="1"/>
    <xf numFmtId="1" fontId="5" fillId="0" borderId="0" xfId="0" applyNumberFormat="1" applyFont="1"/>
    <xf numFmtId="1" fontId="9" fillId="4" borderId="1" xfId="0" applyNumberFormat="1" applyFont="1" applyFill="1" applyBorder="1"/>
    <xf numFmtId="165" fontId="9" fillId="4" borderId="1" xfId="0" applyNumberFormat="1" applyFont="1" applyFill="1" applyBorder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/>
    <xf numFmtId="0" fontId="5" fillId="0" borderId="0" xfId="0" applyFont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1" fontId="3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justify" vertical="top"/>
    </xf>
    <xf numFmtId="164" fontId="3" fillId="0" borderId="1" xfId="1" applyNumberFormat="1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0" xfId="0" applyFont="1" applyAlignment="1">
      <alignment horizontal="justify" vertical="top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11" fillId="0" borderId="3" xfId="0" applyFont="1" applyFill="1" applyBorder="1" applyAlignment="1" applyProtection="1">
      <alignment vertical="top" wrapText="1" readingOrder="1"/>
      <protection locked="0"/>
    </xf>
    <xf numFmtId="0" fontId="0" fillId="0" borderId="4" xfId="0" applyFont="1" applyBorder="1" applyAlignment="1">
      <alignment vertical="center"/>
    </xf>
    <xf numFmtId="0" fontId="12" fillId="0" borderId="0" xfId="0" applyFont="1"/>
    <xf numFmtId="0" fontId="9" fillId="0" borderId="5" xfId="0" applyFont="1" applyBorder="1" applyAlignment="1">
      <alignment horizontal="justify" vertical="center"/>
    </xf>
    <xf numFmtId="0" fontId="4" fillId="0" borderId="0" xfId="0" applyFont="1" applyFill="1" applyAlignment="1">
      <alignment horizontal="justify" vertical="top" wrapText="1"/>
    </xf>
    <xf numFmtId="0" fontId="4" fillId="0" borderId="1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vertical="top" wrapText="1" readingOrder="1"/>
      <protection locked="0"/>
    </xf>
    <xf numFmtId="0" fontId="7" fillId="2" borderId="1" xfId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justify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0" borderId="0" xfId="0" applyFont="1" applyFill="1" applyAlignment="1">
      <alignment horizontal="justify" vertical="center"/>
    </xf>
    <xf numFmtId="0" fontId="5" fillId="6" borderId="1" xfId="0" applyFont="1" applyFill="1" applyBorder="1"/>
    <xf numFmtId="165" fontId="5" fillId="6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6" borderId="1" xfId="0" applyFont="1" applyFill="1" applyBorder="1"/>
    <xf numFmtId="0" fontId="4" fillId="6" borderId="0" xfId="0" applyFont="1" applyFill="1" applyAlignment="1">
      <alignment horizontal="justify" vertical="top"/>
    </xf>
    <xf numFmtId="0" fontId="5" fillId="6" borderId="1" xfId="0" applyFont="1" applyFill="1" applyBorder="1" applyAlignment="1"/>
    <xf numFmtId="0" fontId="7" fillId="2" borderId="1" xfId="1" applyFont="1" applyFill="1" applyBorder="1" applyAlignment="1" applyProtection="1">
      <alignment wrapText="1"/>
    </xf>
    <xf numFmtId="0" fontId="7" fillId="2" borderId="1" xfId="1" applyFont="1" applyFill="1" applyBorder="1" applyAlignment="1" applyProtection="1">
      <alignment horizontal="justify" vertical="center"/>
    </xf>
    <xf numFmtId="0" fontId="9" fillId="4" borderId="1" xfId="0" applyFont="1" applyFill="1" applyBorder="1" applyAlignment="1">
      <alignment horizontal="center"/>
    </xf>
  </cellXfs>
  <cellStyles count="2">
    <cellStyle name="Normal" xfId="0" builtinId="0"/>
    <cellStyle name="Texte explicatif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pane ySplit="1" topLeftCell="A8" activePane="bottomLeft" state="frozen"/>
      <selection pane="bottomLeft" activeCell="F29" sqref="F29"/>
    </sheetView>
  </sheetViews>
  <sheetFormatPr baseColWidth="10" defaultColWidth="12.140625" defaultRowHeight="14.25" x14ac:dyDescent="0.2"/>
  <cols>
    <col min="1" max="1" width="14.5703125" style="2" customWidth="1"/>
    <col min="2" max="2" width="17.42578125" style="2" customWidth="1"/>
    <col min="3" max="3" width="15.85546875" style="2" customWidth="1"/>
    <col min="4" max="4" width="20.42578125" style="2" customWidth="1"/>
    <col min="5" max="5" width="15.28515625" style="2" customWidth="1"/>
    <col min="6" max="6" width="15.5703125" style="2" customWidth="1"/>
    <col min="7" max="7" width="16" style="2" customWidth="1"/>
    <col min="8" max="8" width="12.140625" style="2" customWidth="1"/>
    <col min="9" max="10" width="15.85546875" style="2" customWidth="1"/>
    <col min="11" max="11" width="16.7109375" style="2" customWidth="1"/>
    <col min="12" max="12" width="18.140625" style="2" customWidth="1"/>
    <col min="13" max="13" width="19.85546875" style="2" customWidth="1"/>
    <col min="14" max="14" width="14" style="2" customWidth="1"/>
    <col min="15" max="15" width="12.140625" style="50"/>
    <col min="16" max="16" width="20.5703125" style="2" customWidth="1"/>
    <col min="17" max="17" width="21.5703125" style="2" customWidth="1"/>
    <col min="18" max="18" width="13.5703125" style="2" customWidth="1"/>
    <col min="19" max="16384" width="12.140625" style="2"/>
  </cols>
  <sheetData>
    <row r="1" spans="1:18" ht="60" x14ac:dyDescent="0.2">
      <c r="A1" s="26" t="s">
        <v>0</v>
      </c>
      <c r="B1" s="26" t="s">
        <v>1</v>
      </c>
      <c r="C1" s="26" t="s">
        <v>34</v>
      </c>
      <c r="D1" s="27" t="s">
        <v>2</v>
      </c>
      <c r="E1" s="26" t="s">
        <v>35</v>
      </c>
      <c r="F1" s="26" t="s">
        <v>3</v>
      </c>
      <c r="G1" s="26" t="s">
        <v>4</v>
      </c>
      <c r="H1" s="28" t="s">
        <v>5</v>
      </c>
      <c r="I1" s="29" t="s">
        <v>6</v>
      </c>
      <c r="J1" s="29" t="s">
        <v>7</v>
      </c>
      <c r="K1" s="31" t="s">
        <v>8</v>
      </c>
      <c r="L1" s="32" t="s">
        <v>36</v>
      </c>
      <c r="M1" s="33" t="s">
        <v>37</v>
      </c>
      <c r="N1" s="41" t="s">
        <v>38</v>
      </c>
      <c r="O1" s="48"/>
      <c r="P1" s="35" t="s">
        <v>44</v>
      </c>
      <c r="Q1" s="35" t="s">
        <v>39</v>
      </c>
      <c r="R1" s="34" t="s">
        <v>38</v>
      </c>
    </row>
    <row r="2" spans="1:18" s="1" customFormat="1" ht="27.95" customHeight="1" x14ac:dyDescent="0.25">
      <c r="A2" s="3" t="s">
        <v>9</v>
      </c>
      <c r="B2" s="4" t="s">
        <v>10</v>
      </c>
      <c r="C2" s="5">
        <v>38</v>
      </c>
      <c r="D2" s="6">
        <v>2</v>
      </c>
      <c r="E2" s="6">
        <v>0</v>
      </c>
      <c r="F2" s="6">
        <v>34</v>
      </c>
      <c r="G2" s="6">
        <v>2</v>
      </c>
      <c r="H2" s="7">
        <f t="shared" ref="H2:H23" si="0">SUM(F2,G2)</f>
        <v>36</v>
      </c>
      <c r="I2" s="8">
        <f>(16996.67-268.68)</f>
        <v>16727.989999999998</v>
      </c>
      <c r="J2" s="8">
        <v>706.85</v>
      </c>
      <c r="K2" s="9">
        <f t="shared" ref="K2:K23" si="1">SUM(I2,J2)</f>
        <v>17434.839999999997</v>
      </c>
      <c r="L2" s="24" t="s">
        <v>53</v>
      </c>
      <c r="M2" s="30"/>
      <c r="N2" s="42"/>
      <c r="O2" s="49"/>
      <c r="P2" s="1">
        <v>1</v>
      </c>
      <c r="R2" s="51" t="s">
        <v>49</v>
      </c>
    </row>
    <row r="3" spans="1:18" ht="17.45" customHeight="1" x14ac:dyDescent="0.25">
      <c r="A3" s="10" t="s">
        <v>11</v>
      </c>
      <c r="B3" s="11" t="s">
        <v>12</v>
      </c>
      <c r="C3" s="5">
        <v>17</v>
      </c>
      <c r="D3" s="6">
        <v>0</v>
      </c>
      <c r="E3" s="6">
        <v>0</v>
      </c>
      <c r="F3" s="6">
        <v>10</v>
      </c>
      <c r="G3" s="6">
        <v>7</v>
      </c>
      <c r="H3" s="7">
        <f>SUM(F3,G3)</f>
        <v>17</v>
      </c>
      <c r="I3" s="36">
        <v>2093.81</v>
      </c>
      <c r="J3" s="2">
        <v>8624.94</v>
      </c>
      <c r="K3" s="9">
        <f>SUM(I3,J3)</f>
        <v>10718.75</v>
      </c>
      <c r="L3" s="24"/>
      <c r="M3" s="24"/>
    </row>
    <row r="4" spans="1:18" s="13" customFormat="1" ht="19.5" customHeight="1" x14ac:dyDescent="0.25">
      <c r="A4" s="3" t="s">
        <v>13</v>
      </c>
      <c r="B4" s="45" t="s">
        <v>14</v>
      </c>
      <c r="C4" s="5">
        <v>35</v>
      </c>
      <c r="D4" s="6">
        <v>1</v>
      </c>
      <c r="E4" s="6">
        <v>0</v>
      </c>
      <c r="F4" s="52">
        <v>30</v>
      </c>
      <c r="G4" s="52">
        <v>4</v>
      </c>
      <c r="H4" s="7">
        <f>SUM(F4,G4)</f>
        <v>34</v>
      </c>
      <c r="I4" s="53">
        <f>(1763.82+24.5)</f>
        <v>1788.32</v>
      </c>
      <c r="J4" s="8">
        <v>165.56</v>
      </c>
      <c r="K4" s="9">
        <f t="shared" si="1"/>
        <v>1953.8799999999999</v>
      </c>
      <c r="L4" s="24" t="s">
        <v>59</v>
      </c>
      <c r="M4" s="24"/>
      <c r="O4" s="50"/>
      <c r="Q4" s="47">
        <v>1</v>
      </c>
      <c r="R4" s="39" t="s">
        <v>42</v>
      </c>
    </row>
    <row r="5" spans="1:18" ht="24.6" customHeight="1" x14ac:dyDescent="0.25">
      <c r="A5" s="10" t="s">
        <v>11</v>
      </c>
      <c r="B5" s="11" t="s">
        <v>15</v>
      </c>
      <c r="C5" s="5">
        <v>2</v>
      </c>
      <c r="D5" s="6">
        <v>0</v>
      </c>
      <c r="E5" s="6">
        <v>0</v>
      </c>
      <c r="F5" s="6">
        <v>0</v>
      </c>
      <c r="G5" s="6">
        <v>2</v>
      </c>
      <c r="H5" s="7">
        <f t="shared" si="0"/>
        <v>2</v>
      </c>
      <c r="I5" s="8"/>
      <c r="J5" s="8">
        <v>8156</v>
      </c>
      <c r="K5" s="9">
        <f t="shared" si="1"/>
        <v>8156</v>
      </c>
      <c r="L5" s="24"/>
      <c r="M5" s="24"/>
    </row>
    <row r="6" spans="1:18" ht="24.95" customHeight="1" x14ac:dyDescent="0.25">
      <c r="A6" s="10" t="s">
        <v>11</v>
      </c>
      <c r="B6" s="22" t="s">
        <v>33</v>
      </c>
      <c r="C6" s="5">
        <v>50</v>
      </c>
      <c r="D6" s="6">
        <v>8</v>
      </c>
      <c r="E6" s="6">
        <v>0</v>
      </c>
      <c r="F6" s="6">
        <v>27</v>
      </c>
      <c r="G6" s="52">
        <v>15</v>
      </c>
      <c r="H6" s="7">
        <f t="shared" si="0"/>
        <v>42</v>
      </c>
      <c r="I6" s="53">
        <v>10828.04</v>
      </c>
      <c r="J6" s="53">
        <v>20086.98</v>
      </c>
      <c r="K6" s="9">
        <f t="shared" si="1"/>
        <v>30915.02</v>
      </c>
      <c r="L6" s="24" t="s">
        <v>54</v>
      </c>
      <c r="M6" s="24"/>
      <c r="P6" s="54">
        <v>3</v>
      </c>
      <c r="R6" s="38" t="s">
        <v>45</v>
      </c>
    </row>
    <row r="7" spans="1:18" ht="25.5" customHeight="1" x14ac:dyDescent="0.25">
      <c r="A7" s="14" t="s">
        <v>9</v>
      </c>
      <c r="B7" s="15" t="s">
        <v>16</v>
      </c>
      <c r="C7" s="5">
        <v>135</v>
      </c>
      <c r="D7" s="6">
        <v>2</v>
      </c>
      <c r="E7" s="6">
        <v>0</v>
      </c>
      <c r="F7" s="6">
        <v>102</v>
      </c>
      <c r="G7" s="6">
        <v>31</v>
      </c>
      <c r="H7" s="7">
        <f t="shared" si="0"/>
        <v>133</v>
      </c>
      <c r="I7" s="8">
        <v>18661.919999999998</v>
      </c>
      <c r="J7" s="8">
        <v>17229.73</v>
      </c>
      <c r="K7" s="9">
        <f t="shared" si="1"/>
        <v>35891.649999999994</v>
      </c>
      <c r="L7" s="24" t="s">
        <v>55</v>
      </c>
      <c r="M7" s="24"/>
      <c r="P7" s="46"/>
      <c r="R7" s="38"/>
    </row>
    <row r="8" spans="1:18" ht="21.6" customHeight="1" x14ac:dyDescent="0.25">
      <c r="A8" s="16" t="s">
        <v>9</v>
      </c>
      <c r="B8" s="17" t="s">
        <v>17</v>
      </c>
      <c r="C8" s="5">
        <v>47</v>
      </c>
      <c r="D8" s="18">
        <v>2</v>
      </c>
      <c r="E8" s="18">
        <v>0</v>
      </c>
      <c r="F8" s="43">
        <v>41</v>
      </c>
      <c r="G8" s="18">
        <v>4</v>
      </c>
      <c r="H8" s="7">
        <f t="shared" si="0"/>
        <v>45</v>
      </c>
      <c r="I8" s="8">
        <f>8588.34+455.73+518.16+12.74</f>
        <v>9574.9699999999993</v>
      </c>
      <c r="J8" s="8">
        <v>1285.57</v>
      </c>
      <c r="K8" s="9">
        <f t="shared" si="1"/>
        <v>10860.539999999999</v>
      </c>
      <c r="L8" s="25" t="s">
        <v>47</v>
      </c>
      <c r="M8" s="25"/>
      <c r="Q8" s="46">
        <v>1</v>
      </c>
      <c r="R8" s="39" t="s">
        <v>43</v>
      </c>
    </row>
    <row r="9" spans="1:18" ht="20.100000000000001" customHeight="1" x14ac:dyDescent="0.25">
      <c r="A9" s="3" t="s">
        <v>9</v>
      </c>
      <c r="B9" s="4" t="s">
        <v>18</v>
      </c>
      <c r="C9" s="5">
        <v>2</v>
      </c>
      <c r="D9" s="6">
        <v>1</v>
      </c>
      <c r="E9" s="6">
        <v>0</v>
      </c>
      <c r="F9" s="6">
        <v>0</v>
      </c>
      <c r="G9" s="6">
        <v>1</v>
      </c>
      <c r="H9" s="7">
        <f t="shared" si="0"/>
        <v>1</v>
      </c>
      <c r="I9" s="8"/>
      <c r="J9" s="8">
        <v>135.24</v>
      </c>
      <c r="K9" s="9">
        <f t="shared" si="1"/>
        <v>135.24</v>
      </c>
      <c r="L9" s="24" t="s">
        <v>46</v>
      </c>
      <c r="M9" s="24"/>
    </row>
    <row r="10" spans="1:18" ht="21" customHeight="1" x14ac:dyDescent="0.25">
      <c r="A10" s="10" t="s">
        <v>11</v>
      </c>
      <c r="B10" s="22" t="s">
        <v>19</v>
      </c>
      <c r="C10" s="5">
        <v>15</v>
      </c>
      <c r="D10" s="6">
        <v>0</v>
      </c>
      <c r="E10" s="6">
        <v>0</v>
      </c>
      <c r="F10" s="2">
        <v>13</v>
      </c>
      <c r="G10" s="6">
        <v>2</v>
      </c>
      <c r="H10" s="7">
        <f>SUM(F10,G10)</f>
        <v>15</v>
      </c>
      <c r="I10" s="53">
        <f>(1326.6+70.52)</f>
        <v>1397.12</v>
      </c>
      <c r="J10" s="53">
        <v>5477.47</v>
      </c>
      <c r="K10" s="9">
        <f t="shared" si="1"/>
        <v>6874.59</v>
      </c>
      <c r="L10" s="24"/>
      <c r="M10" s="24"/>
      <c r="Q10" s="46">
        <v>1</v>
      </c>
      <c r="R10" s="39" t="s">
        <v>41</v>
      </c>
    </row>
    <row r="11" spans="1:18" ht="23.1" customHeight="1" x14ac:dyDescent="0.25">
      <c r="A11" s="10" t="s">
        <v>11</v>
      </c>
      <c r="B11" s="58" t="s">
        <v>20</v>
      </c>
      <c r="C11" s="5">
        <v>2</v>
      </c>
      <c r="D11" s="6">
        <v>0</v>
      </c>
      <c r="E11" s="6">
        <v>0</v>
      </c>
      <c r="F11" s="6">
        <v>0</v>
      </c>
      <c r="G11" s="6">
        <v>2</v>
      </c>
      <c r="H11" s="7">
        <f t="shared" si="0"/>
        <v>2</v>
      </c>
      <c r="I11" s="8">
        <v>0</v>
      </c>
      <c r="J11" s="8">
        <v>3159.05</v>
      </c>
      <c r="K11" s="9">
        <f t="shared" si="1"/>
        <v>3159.05</v>
      </c>
      <c r="L11" s="24"/>
      <c r="M11" s="24"/>
      <c r="N11" s="2" t="s">
        <v>69</v>
      </c>
    </row>
    <row r="12" spans="1:18" ht="20.45" customHeight="1" x14ac:dyDescent="0.25">
      <c r="A12" s="3" t="s">
        <v>13</v>
      </c>
      <c r="B12" s="45" t="s">
        <v>21</v>
      </c>
      <c r="C12" s="5">
        <v>64</v>
      </c>
      <c r="D12" s="6">
        <v>1</v>
      </c>
      <c r="E12" s="6">
        <v>0</v>
      </c>
      <c r="F12" s="6">
        <v>45</v>
      </c>
      <c r="G12" s="6">
        <v>18</v>
      </c>
      <c r="H12" s="7">
        <f t="shared" si="0"/>
        <v>63</v>
      </c>
      <c r="I12" s="8">
        <v>3209.24</v>
      </c>
      <c r="J12" s="8">
        <v>2871.58</v>
      </c>
      <c r="K12" s="9">
        <f t="shared" si="1"/>
        <v>6080.82</v>
      </c>
      <c r="L12" s="24" t="s">
        <v>56</v>
      </c>
      <c r="M12" s="24"/>
      <c r="N12" s="2" t="s">
        <v>61</v>
      </c>
    </row>
    <row r="13" spans="1:18" ht="24.6" customHeight="1" x14ac:dyDescent="0.25">
      <c r="A13" s="3" t="s">
        <v>9</v>
      </c>
      <c r="B13" s="23" t="s">
        <v>22</v>
      </c>
      <c r="C13" s="5">
        <v>46</v>
      </c>
      <c r="D13" s="6">
        <v>5</v>
      </c>
      <c r="E13" s="6">
        <v>0</v>
      </c>
      <c r="F13" s="6">
        <v>37</v>
      </c>
      <c r="G13" s="6">
        <v>4</v>
      </c>
      <c r="H13" s="7">
        <f t="shared" si="0"/>
        <v>41</v>
      </c>
      <c r="I13" s="8">
        <v>12725.45</v>
      </c>
      <c r="J13" s="8">
        <v>1290.55</v>
      </c>
      <c r="K13" s="9">
        <f t="shared" si="1"/>
        <v>14016</v>
      </c>
      <c r="L13" s="24" t="s">
        <v>57</v>
      </c>
      <c r="M13" s="24"/>
    </row>
    <row r="14" spans="1:18" ht="21.95" customHeight="1" x14ac:dyDescent="0.25">
      <c r="A14" s="3" t="s">
        <v>13</v>
      </c>
      <c r="B14" s="12" t="s">
        <v>23</v>
      </c>
      <c r="C14" s="5">
        <v>39</v>
      </c>
      <c r="D14" s="6">
        <v>4</v>
      </c>
      <c r="E14" s="55">
        <v>0</v>
      </c>
      <c r="F14" s="6">
        <v>30</v>
      </c>
      <c r="G14" s="6">
        <v>5</v>
      </c>
      <c r="H14" s="7">
        <f t="shared" si="0"/>
        <v>35</v>
      </c>
      <c r="I14" s="8">
        <f>(2423.75-48.14)</f>
        <v>2375.61</v>
      </c>
      <c r="J14" s="8">
        <v>532.51</v>
      </c>
      <c r="K14" s="9">
        <f t="shared" si="1"/>
        <v>2908.12</v>
      </c>
      <c r="L14" s="24" t="s">
        <v>60</v>
      </c>
      <c r="M14" s="56"/>
    </row>
    <row r="15" spans="1:18" ht="21.95" customHeight="1" x14ac:dyDescent="0.25">
      <c r="A15" s="3" t="s">
        <v>13</v>
      </c>
      <c r="B15" s="12" t="s">
        <v>24</v>
      </c>
      <c r="C15" s="5">
        <v>73</v>
      </c>
      <c r="D15" s="6">
        <v>1</v>
      </c>
      <c r="E15" s="6">
        <v>0</v>
      </c>
      <c r="F15" s="6">
        <v>65</v>
      </c>
      <c r="G15" s="6">
        <v>7</v>
      </c>
      <c r="H15" s="7">
        <f t="shared" si="0"/>
        <v>72</v>
      </c>
      <c r="I15" s="8">
        <v>5083.67</v>
      </c>
      <c r="J15" s="8">
        <v>491.13</v>
      </c>
      <c r="K15" s="9">
        <f t="shared" si="1"/>
        <v>5574.8</v>
      </c>
      <c r="L15" s="24" t="s">
        <v>58</v>
      </c>
      <c r="M15" s="24"/>
      <c r="N15" s="2" t="s">
        <v>70</v>
      </c>
    </row>
    <row r="16" spans="1:18" ht="21" customHeight="1" x14ac:dyDescent="0.25">
      <c r="A16" s="10" t="s">
        <v>11</v>
      </c>
      <c r="B16" s="22" t="s">
        <v>25</v>
      </c>
      <c r="C16" s="5">
        <v>74</v>
      </c>
      <c r="D16" s="6">
        <v>2</v>
      </c>
      <c r="E16" s="6">
        <v>0</v>
      </c>
      <c r="F16" s="6">
        <v>67</v>
      </c>
      <c r="G16" s="6">
        <v>5</v>
      </c>
      <c r="H16" s="7">
        <f t="shared" si="0"/>
        <v>72</v>
      </c>
      <c r="I16" s="8">
        <f>17793.81+870</f>
        <v>18663.810000000001</v>
      </c>
      <c r="J16" s="8">
        <v>5669.42</v>
      </c>
      <c r="K16" s="9">
        <f t="shared" si="1"/>
        <v>24333.230000000003</v>
      </c>
      <c r="L16" s="24" t="s">
        <v>62</v>
      </c>
      <c r="M16" s="24"/>
      <c r="Q16" s="1">
        <v>1</v>
      </c>
      <c r="R16" s="39" t="s">
        <v>74</v>
      </c>
    </row>
    <row r="17" spans="1:18" ht="24" customHeight="1" x14ac:dyDescent="0.25">
      <c r="A17" s="3" t="s">
        <v>13</v>
      </c>
      <c r="B17" s="45" t="s">
        <v>50</v>
      </c>
      <c r="C17" s="5">
        <v>94</v>
      </c>
      <c r="D17" s="6">
        <v>5</v>
      </c>
      <c r="E17" s="6">
        <v>0</v>
      </c>
      <c r="F17" s="52">
        <v>25</v>
      </c>
      <c r="G17" s="52">
        <v>64</v>
      </c>
      <c r="H17" s="7">
        <f>SUM(F17,G17)</f>
        <v>89</v>
      </c>
      <c r="I17" s="8">
        <v>1503.79</v>
      </c>
      <c r="J17" s="8">
        <f>16165.53+31.85</f>
        <v>16197.380000000001</v>
      </c>
      <c r="K17" s="9">
        <f t="shared" si="1"/>
        <v>17701.170000000002</v>
      </c>
      <c r="L17" s="24" t="s">
        <v>63</v>
      </c>
      <c r="M17" s="24"/>
      <c r="P17" s="37">
        <v>1</v>
      </c>
      <c r="Q17" s="46">
        <v>1</v>
      </c>
      <c r="R17" s="38" t="s">
        <v>64</v>
      </c>
    </row>
    <row r="18" spans="1:18" ht="24" customHeight="1" x14ac:dyDescent="0.25">
      <c r="A18" s="3"/>
      <c r="B18" s="59" t="s">
        <v>51</v>
      </c>
      <c r="C18" s="5">
        <v>0</v>
      </c>
      <c r="D18" s="6">
        <v>0</v>
      </c>
      <c r="E18" s="55">
        <v>5</v>
      </c>
      <c r="F18" s="6">
        <v>2</v>
      </c>
      <c r="G18" s="6">
        <v>3</v>
      </c>
      <c r="H18" s="7">
        <f>SUM(F18:G18)</f>
        <v>5</v>
      </c>
      <c r="I18" s="8">
        <f>60.89+55.83</f>
        <v>116.72</v>
      </c>
      <c r="J18" s="8">
        <f>112.44+137.67+749.39</f>
        <v>999.5</v>
      </c>
      <c r="K18" s="9">
        <f t="shared" si="1"/>
        <v>1116.22</v>
      </c>
      <c r="L18" s="24"/>
      <c r="M18" s="24" t="s">
        <v>52</v>
      </c>
      <c r="P18" s="37"/>
      <c r="R18" s="44"/>
    </row>
    <row r="19" spans="1:18" ht="27.6" customHeight="1" x14ac:dyDescent="0.25">
      <c r="A19" s="3" t="s">
        <v>13</v>
      </c>
      <c r="B19" s="45" t="s">
        <v>26</v>
      </c>
      <c r="C19" s="5">
        <v>121</v>
      </c>
      <c r="D19" s="6">
        <v>12</v>
      </c>
      <c r="E19" s="6">
        <v>0</v>
      </c>
      <c r="F19" s="6">
        <v>27</v>
      </c>
      <c r="G19" s="6">
        <v>82</v>
      </c>
      <c r="H19" s="7">
        <f t="shared" si="0"/>
        <v>109</v>
      </c>
      <c r="I19" s="8">
        <v>1732.44</v>
      </c>
      <c r="J19" s="8">
        <f>10962.45+45.5</f>
        <v>11007.95</v>
      </c>
      <c r="K19" s="9">
        <f t="shared" si="1"/>
        <v>12740.390000000001</v>
      </c>
      <c r="L19" s="24" t="s">
        <v>65</v>
      </c>
      <c r="M19" s="24"/>
      <c r="N19" s="24" t="s">
        <v>48</v>
      </c>
      <c r="P19" s="37"/>
      <c r="Q19" s="37">
        <v>1</v>
      </c>
      <c r="R19" s="40" t="s">
        <v>40</v>
      </c>
    </row>
    <row r="20" spans="1:18" ht="27.6" customHeight="1" x14ac:dyDescent="0.25">
      <c r="A20" s="14" t="s">
        <v>9</v>
      </c>
      <c r="B20" s="15" t="s">
        <v>27</v>
      </c>
      <c r="C20" s="5">
        <v>77</v>
      </c>
      <c r="D20" s="6">
        <v>3</v>
      </c>
      <c r="E20" s="6">
        <v>0</v>
      </c>
      <c r="F20" s="52">
        <v>44</v>
      </c>
      <c r="G20" s="6">
        <v>30</v>
      </c>
      <c r="H20" s="7">
        <f t="shared" si="0"/>
        <v>74</v>
      </c>
      <c r="I20" s="8">
        <v>8451.73</v>
      </c>
      <c r="J20" s="8">
        <v>22641.1</v>
      </c>
      <c r="K20" s="9">
        <f t="shared" si="1"/>
        <v>31092.829999999998</v>
      </c>
      <c r="L20" s="24" t="s">
        <v>66</v>
      </c>
      <c r="M20" s="24"/>
      <c r="P20" s="37">
        <v>1</v>
      </c>
      <c r="R20" s="38" t="s">
        <v>71</v>
      </c>
    </row>
    <row r="21" spans="1:18" ht="29.1" customHeight="1" x14ac:dyDescent="0.25">
      <c r="A21" s="3" t="s">
        <v>9</v>
      </c>
      <c r="B21" s="4" t="s">
        <v>28</v>
      </c>
      <c r="C21" s="5">
        <v>140</v>
      </c>
      <c r="D21" s="6">
        <v>5</v>
      </c>
      <c r="E21" s="6">
        <v>0</v>
      </c>
      <c r="F21" s="57">
        <v>66</v>
      </c>
      <c r="G21" s="6">
        <v>69</v>
      </c>
      <c r="H21" s="7">
        <f t="shared" si="0"/>
        <v>135</v>
      </c>
      <c r="I21" s="8">
        <v>28845.23</v>
      </c>
      <c r="J21" s="8">
        <v>37000.15</v>
      </c>
      <c r="K21" s="9">
        <f>SUM(I21,J21)</f>
        <v>65845.38</v>
      </c>
      <c r="L21" s="24" t="s">
        <v>67</v>
      </c>
      <c r="M21" s="24"/>
      <c r="P21" s="37">
        <v>1</v>
      </c>
      <c r="R21" s="25" t="s">
        <v>72</v>
      </c>
    </row>
    <row r="22" spans="1:18" ht="26.45" customHeight="1" x14ac:dyDescent="0.25">
      <c r="A22" s="3" t="s">
        <v>13</v>
      </c>
      <c r="B22" s="12" t="s">
        <v>29</v>
      </c>
      <c r="C22" s="5">
        <v>53</v>
      </c>
      <c r="D22" s="6">
        <v>1</v>
      </c>
      <c r="E22" s="6">
        <v>0</v>
      </c>
      <c r="F22" s="6">
        <v>43</v>
      </c>
      <c r="G22" s="6">
        <v>9</v>
      </c>
      <c r="H22" s="7">
        <f t="shared" si="0"/>
        <v>52</v>
      </c>
      <c r="I22" s="8">
        <v>4159.55</v>
      </c>
      <c r="J22" s="8">
        <v>2514.39</v>
      </c>
      <c r="K22" s="9">
        <f t="shared" si="1"/>
        <v>6673.9400000000005</v>
      </c>
      <c r="L22" s="24" t="s">
        <v>75</v>
      </c>
      <c r="M22" s="24"/>
    </row>
    <row r="23" spans="1:18" ht="30" customHeight="1" x14ac:dyDescent="0.25">
      <c r="A23" s="3" t="s">
        <v>30</v>
      </c>
      <c r="B23" s="23" t="s">
        <v>31</v>
      </c>
      <c r="C23" s="5">
        <v>180</v>
      </c>
      <c r="D23" s="6">
        <v>9</v>
      </c>
      <c r="E23" s="6">
        <v>0</v>
      </c>
      <c r="F23" s="6">
        <v>128</v>
      </c>
      <c r="G23" s="52">
        <v>43</v>
      </c>
      <c r="H23" s="7">
        <f t="shared" si="0"/>
        <v>171</v>
      </c>
      <c r="I23" s="8">
        <f>13696.98+70.52</f>
        <v>13767.5</v>
      </c>
      <c r="J23" s="8">
        <v>39904.32</v>
      </c>
      <c r="K23" s="9">
        <f t="shared" si="1"/>
        <v>53671.82</v>
      </c>
      <c r="L23" s="24" t="s">
        <v>68</v>
      </c>
      <c r="M23" s="24"/>
      <c r="P23" s="37">
        <v>3</v>
      </c>
      <c r="R23" s="2" t="s">
        <v>73</v>
      </c>
    </row>
    <row r="24" spans="1:18" ht="24.6" customHeight="1" x14ac:dyDescent="0.2">
      <c r="C24" s="19"/>
    </row>
    <row r="25" spans="1:18" ht="24" customHeight="1" x14ac:dyDescent="0.25">
      <c r="A25" s="60" t="s">
        <v>32</v>
      </c>
      <c r="B25" s="60"/>
      <c r="C25" s="20">
        <f>SUM(C2:C23)</f>
        <v>1304</v>
      </c>
      <c r="D25" s="20">
        <f t="shared" ref="D25:K25" si="2">SUM(D2:D23)</f>
        <v>64</v>
      </c>
      <c r="E25" s="20">
        <f t="shared" si="2"/>
        <v>5</v>
      </c>
      <c r="F25" s="20">
        <f t="shared" si="2"/>
        <v>836</v>
      </c>
      <c r="G25" s="20">
        <f t="shared" si="2"/>
        <v>409</v>
      </c>
      <c r="H25" s="20">
        <f t="shared" si="2"/>
        <v>1245</v>
      </c>
      <c r="I25" s="21">
        <f t="shared" si="2"/>
        <v>161706.90999999997</v>
      </c>
      <c r="J25" s="21">
        <f t="shared" si="2"/>
        <v>206147.37000000002</v>
      </c>
      <c r="K25" s="21">
        <f t="shared" si="2"/>
        <v>367854.28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2024-02-02T10:16:24Z</dcterms:modified>
</cp:coreProperties>
</file>